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3" sheetId="5" r:id="rId1"/>
  </sheets>
  <calcPr calcId="144525"/>
</workbook>
</file>

<file path=xl/sharedStrings.xml><?xml version="1.0" encoding="utf-8"?>
<sst xmlns="http://schemas.openxmlformats.org/spreadsheetml/2006/main" count="40" uniqueCount="37">
  <si>
    <t>Школа</t>
  </si>
  <si>
    <t>МКОУ Кумухская СОШ</t>
  </si>
  <si>
    <t>Отд./корп</t>
  </si>
  <si>
    <t>День</t>
  </si>
  <si>
    <t>Прием пищи</t>
  </si>
  <si>
    <t>Раздел</t>
  </si>
  <si>
    <t>№ рец.</t>
  </si>
  <si>
    <t>Блюдо</t>
  </si>
  <si>
    <t>Всего кг</t>
  </si>
  <si>
    <t>Цена 1 кг</t>
  </si>
  <si>
    <t>Сумма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</si>
  <si>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</si>
  <si>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</si>
  <si>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</si>
  <si>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</si>
  <si>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</si>
  <si>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</si>
  <si>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</si>
  <si>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Макароны</t>
  </si>
  <si>
    <t>с</t>
  </si>
  <si>
    <t>Фарш говяжий</t>
  </si>
  <si>
    <t>Котлетами</t>
  </si>
  <si>
    <t>Масло растительное</t>
  </si>
  <si>
    <t>Лук</t>
  </si>
  <si>
    <t>соль</t>
  </si>
  <si>
    <t>Хлеб</t>
  </si>
  <si>
    <t>Молоко</t>
  </si>
  <si>
    <t>Салат</t>
  </si>
  <si>
    <t>Капуста</t>
  </si>
  <si>
    <t>витамин</t>
  </si>
  <si>
    <t>Зел горошек</t>
  </si>
  <si>
    <t>20</t>
  </si>
  <si>
    <t>Морковь</t>
  </si>
  <si>
    <t>Зелень</t>
  </si>
  <si>
    <t>Компот</t>
  </si>
  <si>
    <t>Сухофрукты</t>
  </si>
  <si>
    <t>Сахар</t>
  </si>
</sst>
</file>

<file path=xl/styles.xml><?xml version="1.0" encoding="utf-8"?>
<styleSheet xmlns="http://schemas.openxmlformats.org/spreadsheetml/2006/main">
  <numFmts count="5">
    <numFmt numFmtId="176" formatCode="_-* #\.##0_-;\-* #\.##0_-;_-* &quot;-&quot;_-;_-@_-"/>
    <numFmt numFmtId="177" formatCode="0.000"/>
    <numFmt numFmtId="178" formatCode="_-* #\.##0.00\ &quot;₽&quot;_-;\-* #\.##0.00\ &quot;₽&quot;_-;_-* \-??\ &quot;₽&quot;_-;_-@_-"/>
    <numFmt numFmtId="179" formatCode="_-* #\.##0\ &quot;₽&quot;_-;\-* #\.##0\ &quot;₽&quot;_-;_-* \-\ &quot;₽&quot;_-;_-@_-"/>
    <numFmt numFmtId="180" formatCode="_-* #\.##0.00_-;\-* #\.##0.00_-;_-* &quot;-&quot;??_-;_-@_-"/>
  </numFmts>
  <fonts count="23">
    <font>
      <sz val="11"/>
      <color theme="1"/>
      <name val="Calibri"/>
      <charset val="134"/>
      <scheme val="minor"/>
    </font>
    <font>
      <sz val="11"/>
      <color rgb="FF000000"/>
      <name val="Calibri"/>
      <charset val="204"/>
    </font>
    <font>
      <sz val="11"/>
      <color rgb="FF000000"/>
      <name val="Times New Roman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9" borderId="0" applyNumberFormat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0" borderId="19" applyNumberFormat="0" applyFill="0" applyAlignment="0" applyProtection="0">
      <alignment vertical="center"/>
    </xf>
    <xf numFmtId="0" fontId="11" fillId="15" borderId="22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24" borderId="2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8" borderId="21" applyNumberFormat="0" applyAlignment="0" applyProtection="0">
      <alignment vertical="center"/>
    </xf>
    <xf numFmtId="0" fontId="7" fillId="13" borderId="20" applyNumberFormat="0" applyAlignment="0" applyProtection="0">
      <alignment vertical="center"/>
    </xf>
    <xf numFmtId="0" fontId="8" fillId="15" borderId="21" applyNumberFormat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51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49" fontId="0" fillId="2" borderId="7" xfId="0" applyNumberFormat="1" applyFill="1" applyBorder="1" applyProtection="1">
      <protection locked="0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49" fontId="0" fillId="2" borderId="9" xfId="0" applyNumberFormat="1" applyFill="1" applyBorder="1" applyProtection="1">
      <protection locked="0"/>
    </xf>
    <xf numFmtId="0" fontId="0" fillId="0" borderId="10" xfId="0" applyBorder="1"/>
    <xf numFmtId="49" fontId="0" fillId="2" borderId="10" xfId="0" applyNumberFormat="1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0" borderId="11" xfId="0" applyBorder="1"/>
    <xf numFmtId="0" fontId="0" fillId="2" borderId="12" xfId="0" applyFill="1" applyBorder="1" applyProtection="1">
      <protection locked="0"/>
    </xf>
    <xf numFmtId="0" fontId="0" fillId="3" borderId="7" xfId="0" applyFill="1" applyBorder="1"/>
    <xf numFmtId="0" fontId="0" fillId="2" borderId="7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49" fontId="0" fillId="2" borderId="12" xfId="0" applyNumberFormat="1" applyFill="1" applyBorder="1" applyAlignment="1" applyProtection="1">
      <alignment wrapText="1"/>
      <protection locked="0"/>
    </xf>
    <xf numFmtId="49" fontId="0" fillId="2" borderId="12" xfId="0" applyNumberFormat="1" applyFill="1" applyBorder="1" applyProtection="1">
      <protection locked="0"/>
    </xf>
    <xf numFmtId="0" fontId="0" fillId="2" borderId="9" xfId="0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wrapText="1"/>
    </xf>
    <xf numFmtId="1" fontId="0" fillId="2" borderId="12" xfId="0" applyNumberFormat="1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49" fontId="0" fillId="2" borderId="10" xfId="0" applyNumberFormat="1" applyFill="1" applyBorder="1" applyAlignment="1" applyProtection="1">
      <alignment wrapText="1"/>
      <protection locked="0"/>
    </xf>
    <xf numFmtId="177" fontId="0" fillId="2" borderId="10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77" fontId="0" fillId="2" borderId="12" xfId="0" applyNumberFormat="1" applyFill="1" applyBorder="1" applyProtection="1">
      <protection locked="0"/>
    </xf>
    <xf numFmtId="0" fontId="0" fillId="2" borderId="10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2" fontId="0" fillId="2" borderId="7" xfId="0" applyNumberFormat="1" applyFill="1" applyBorder="1" applyProtection="1">
      <protection locked="0"/>
    </xf>
    <xf numFmtId="2" fontId="0" fillId="2" borderId="15" xfId="0" applyNumberFormat="1" applyFill="1" applyBorder="1" applyAlignment="1" applyProtection="1">
      <alignment horizontal="left"/>
      <protection locked="0"/>
    </xf>
    <xf numFmtId="1" fontId="0" fillId="2" borderId="7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12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7" xfId="0" applyNumberFormat="1" applyFill="1" applyBorder="1" applyAlignment="1" applyProtection="1">
      <alignment horizontal="left"/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M21"/>
  <sheetViews>
    <sheetView showGridLines="0" showRowColHeaders="0" tabSelected="1" view="pageBreakPreview" zoomScale="60" zoomScaleNormal="100" workbookViewId="0">
      <selection activeCell="O6" sqref="O6"/>
    </sheetView>
  </sheetViews>
  <sheetFormatPr defaultColWidth="9" defaultRowHeight="15"/>
  <cols>
    <col min="1" max="1" width="12.1428571428571" customWidth="1"/>
    <col min="2" max="2" width="11.5714285714286" customWidth="1"/>
    <col min="3" max="3" width="8" customWidth="1"/>
    <col min="4" max="4" width="21.5714285714286" customWidth="1"/>
    <col min="5" max="7" width="11.5714285714286" customWidth="1"/>
    <col min="8" max="8" width="10.1428571428571" customWidth="1"/>
    <col min="10" max="10" width="13.4285714285714" customWidth="1"/>
    <col min="11" max="11" width="7.71428571428571" customWidth="1"/>
    <col min="12" max="12" width="7.85714285714286" customWidth="1"/>
    <col min="13" max="13" width="10.4285714285714" customWidth="1"/>
  </cols>
  <sheetData>
    <row r="1" spans="1:13">
      <c r="A1" t="s">
        <v>0</v>
      </c>
      <c r="B1" s="1" t="s">
        <v>1</v>
      </c>
      <c r="C1" s="2"/>
      <c r="D1" s="3"/>
      <c r="E1" s="4"/>
      <c r="F1" s="4"/>
      <c r="G1" s="4"/>
      <c r="H1" t="s">
        <v>2</v>
      </c>
      <c r="I1" s="16"/>
      <c r="L1" t="s">
        <v>3</v>
      </c>
      <c r="M1" s="35">
        <v>2</v>
      </c>
    </row>
    <row r="2" ht="7.5" customHeight="1"/>
    <row r="3" ht="15.75" spans="1:13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  <c r="M3" s="36" t="s">
        <v>16</v>
      </c>
    </row>
    <row r="4" ht="15.75" spans="1:13">
      <c r="A4" s="7" t="s">
        <v>17</v>
      </c>
      <c r="B4" s="8" t="s">
        <v>18</v>
      </c>
      <c r="C4" s="9"/>
      <c r="D4" s="10" t="s">
        <v>18</v>
      </c>
      <c r="E4" s="10">
        <f>H4*116/1000</f>
        <v>6.38</v>
      </c>
      <c r="F4" s="10">
        <v>65</v>
      </c>
      <c r="G4" s="10">
        <f t="shared" ref="G4:G18" si="0">E4*F4</f>
        <v>414.7</v>
      </c>
      <c r="H4" s="11">
        <v>55</v>
      </c>
      <c r="I4" s="37">
        <f>H4/1000*F4</f>
        <v>3.575</v>
      </c>
      <c r="J4" s="37">
        <f>H4/100*48</f>
        <v>26.4</v>
      </c>
      <c r="K4" s="37">
        <f>H4/100*1.7</f>
        <v>0.935</v>
      </c>
      <c r="L4" s="37">
        <v>0</v>
      </c>
      <c r="M4" s="38">
        <f>H4/100*10.8</f>
        <v>5.94</v>
      </c>
    </row>
    <row r="5" ht="15.75" spans="1:13">
      <c r="A5" s="12"/>
      <c r="B5" s="13" t="s">
        <v>19</v>
      </c>
      <c r="C5" s="14"/>
      <c r="D5" s="10" t="s">
        <v>20</v>
      </c>
      <c r="E5" s="10">
        <f t="shared" ref="E5:E18" si="1">H5*116/1000</f>
        <v>10.44</v>
      </c>
      <c r="F5" s="10">
        <v>400</v>
      </c>
      <c r="G5" s="10">
        <f t="shared" si="0"/>
        <v>4176</v>
      </c>
      <c r="H5" s="11">
        <v>90</v>
      </c>
      <c r="I5" s="37">
        <f t="shared" ref="I5:I18" si="2">H5/1000*F5</f>
        <v>36</v>
      </c>
      <c r="J5" s="39">
        <f>H5/100*254</f>
        <v>228.6</v>
      </c>
      <c r="K5" s="39">
        <f>H5/100*17.17</f>
        <v>15.453</v>
      </c>
      <c r="L5" s="39">
        <f>H5/100*20</f>
        <v>18</v>
      </c>
      <c r="M5" s="40">
        <f>H5/100*0</f>
        <v>0</v>
      </c>
    </row>
    <row r="6" ht="15.75" spans="1:13">
      <c r="A6" s="12"/>
      <c r="B6" s="15" t="s">
        <v>21</v>
      </c>
      <c r="C6" s="16"/>
      <c r="D6" s="10" t="s">
        <v>22</v>
      </c>
      <c r="E6" s="10">
        <f t="shared" si="1"/>
        <v>0.812</v>
      </c>
      <c r="F6" s="10">
        <v>200</v>
      </c>
      <c r="G6" s="10">
        <f t="shared" si="0"/>
        <v>162.4</v>
      </c>
      <c r="H6" s="11">
        <v>7</v>
      </c>
      <c r="I6" s="37">
        <f t="shared" si="2"/>
        <v>1.4</v>
      </c>
      <c r="J6" s="26">
        <f>H6/100*899</f>
        <v>62.93</v>
      </c>
      <c r="K6" s="26">
        <f>H6/100*0</f>
        <v>0</v>
      </c>
      <c r="L6" s="26">
        <f>H6/100*99.9</f>
        <v>6.993</v>
      </c>
      <c r="M6" s="41">
        <f>H6/100*0</f>
        <v>0</v>
      </c>
    </row>
    <row r="7" ht="15.75" spans="1:13">
      <c r="A7" s="12"/>
      <c r="B7" s="15"/>
      <c r="C7" s="16"/>
      <c r="D7" s="10" t="s">
        <v>23</v>
      </c>
      <c r="E7" s="10">
        <f t="shared" si="1"/>
        <v>1.276</v>
      </c>
      <c r="F7" s="10">
        <v>30</v>
      </c>
      <c r="G7" s="10">
        <f t="shared" si="0"/>
        <v>38.28</v>
      </c>
      <c r="H7" s="11">
        <v>11</v>
      </c>
      <c r="I7" s="37">
        <f t="shared" si="2"/>
        <v>0.33</v>
      </c>
      <c r="J7" s="42">
        <f>H7/100*43</f>
        <v>4.73</v>
      </c>
      <c r="K7" s="42">
        <f>H7/100*1.7</f>
        <v>0.187</v>
      </c>
      <c r="L7" s="42">
        <f>H7/100*0</f>
        <v>0</v>
      </c>
      <c r="M7" s="43">
        <f>H7/100*9.5</f>
        <v>1.045</v>
      </c>
    </row>
    <row r="8" ht="15.75" spans="1:13">
      <c r="A8" s="12"/>
      <c r="B8" s="17"/>
      <c r="C8" s="16"/>
      <c r="D8" s="10" t="s">
        <v>24</v>
      </c>
      <c r="E8" s="10">
        <f t="shared" si="1"/>
        <v>1.16</v>
      </c>
      <c r="F8" s="10">
        <v>40</v>
      </c>
      <c r="G8" s="10">
        <f t="shared" si="0"/>
        <v>46.4</v>
      </c>
      <c r="H8" s="11">
        <v>10</v>
      </c>
      <c r="I8" s="37">
        <f t="shared" si="2"/>
        <v>0.4</v>
      </c>
      <c r="J8" s="42">
        <v>0</v>
      </c>
      <c r="K8" s="42">
        <v>0</v>
      </c>
      <c r="L8" s="42">
        <v>0</v>
      </c>
      <c r="M8" s="43">
        <v>0</v>
      </c>
    </row>
    <row r="9" ht="15.75" spans="1:13">
      <c r="A9" s="18"/>
      <c r="B9" s="19"/>
      <c r="C9" s="19"/>
      <c r="D9" s="10" t="s">
        <v>25</v>
      </c>
      <c r="E9" s="10">
        <f t="shared" si="1"/>
        <v>9.28</v>
      </c>
      <c r="F9" s="10">
        <v>50</v>
      </c>
      <c r="G9" s="10">
        <f t="shared" si="0"/>
        <v>464</v>
      </c>
      <c r="H9" s="11">
        <v>80</v>
      </c>
      <c r="I9" s="37">
        <f t="shared" si="2"/>
        <v>4</v>
      </c>
      <c r="J9" s="44">
        <f>H9/100*254</f>
        <v>203.2</v>
      </c>
      <c r="K9" s="44">
        <f>H9/100*7.7</f>
        <v>6.16</v>
      </c>
      <c r="L9" s="44">
        <f>H9/100*2.4</f>
        <v>1.92</v>
      </c>
      <c r="M9" s="44">
        <f>H9/100*53.4</f>
        <v>42.72</v>
      </c>
    </row>
    <row r="10" ht="15.75" spans="1:13">
      <c r="A10" s="7"/>
      <c r="B10" s="20"/>
      <c r="C10" s="21"/>
      <c r="D10" s="10" t="s">
        <v>26</v>
      </c>
      <c r="E10" s="10">
        <f t="shared" si="1"/>
        <v>1.16</v>
      </c>
      <c r="F10" s="10">
        <v>100</v>
      </c>
      <c r="G10" s="10">
        <f t="shared" si="0"/>
        <v>116</v>
      </c>
      <c r="H10" s="11">
        <v>10</v>
      </c>
      <c r="I10" s="37">
        <f t="shared" si="2"/>
        <v>1</v>
      </c>
      <c r="J10" s="45">
        <f>H10/100*58</f>
        <v>5.8</v>
      </c>
      <c r="K10" s="45">
        <f>H10/100*2.8</f>
        <v>0.28</v>
      </c>
      <c r="L10" s="45">
        <f>H10/100*3.2</f>
        <v>0.32</v>
      </c>
      <c r="M10" s="46">
        <f>H10/100*4.7</f>
        <v>0.47</v>
      </c>
    </row>
    <row r="11" ht="15.75" spans="1:13">
      <c r="A11" s="12"/>
      <c r="B11" s="17" t="s">
        <v>27</v>
      </c>
      <c r="C11" s="17"/>
      <c r="D11" s="10" t="s">
        <v>28</v>
      </c>
      <c r="E11" s="10">
        <f t="shared" si="1"/>
        <v>6.96</v>
      </c>
      <c r="F11" s="10">
        <v>30</v>
      </c>
      <c r="G11" s="10">
        <f t="shared" si="0"/>
        <v>208.8</v>
      </c>
      <c r="H11" s="11">
        <v>60</v>
      </c>
      <c r="I11" s="37">
        <f t="shared" si="2"/>
        <v>1.8</v>
      </c>
      <c r="J11" s="45">
        <f>H11/100*81</f>
        <v>48.6</v>
      </c>
      <c r="K11" s="45">
        <f>H11/100*1.8</f>
        <v>1.08</v>
      </c>
      <c r="L11" s="45">
        <v>0</v>
      </c>
      <c r="M11" s="46">
        <f>H11/100*5.4</f>
        <v>3.24</v>
      </c>
    </row>
    <row r="12" ht="15.75" spans="1:13">
      <c r="A12" s="18"/>
      <c r="B12" s="19" t="s">
        <v>29</v>
      </c>
      <c r="C12" s="19"/>
      <c r="D12" s="22" t="s">
        <v>30</v>
      </c>
      <c r="E12" s="10">
        <f t="shared" si="1"/>
        <v>2.32</v>
      </c>
      <c r="F12" s="22">
        <v>140</v>
      </c>
      <c r="G12" s="23">
        <f t="shared" si="0"/>
        <v>324.8</v>
      </c>
      <c r="H12" s="24" t="s">
        <v>31</v>
      </c>
      <c r="I12" s="37">
        <f t="shared" si="2"/>
        <v>2.8</v>
      </c>
      <c r="J12" s="45">
        <f>H12/100*28</f>
        <v>5.6</v>
      </c>
      <c r="K12" s="45">
        <f>H12/100*5.4</f>
        <v>1.08</v>
      </c>
      <c r="L12" s="42">
        <f>H12/100*0.1</f>
        <v>0.02</v>
      </c>
      <c r="M12" s="46">
        <f>H12/100*8.75</f>
        <v>1.75</v>
      </c>
    </row>
    <row r="13" ht="15.75" spans="1:13">
      <c r="A13" s="12"/>
      <c r="B13" s="13"/>
      <c r="C13" s="25"/>
      <c r="D13" s="10" t="s">
        <v>32</v>
      </c>
      <c r="E13" s="10">
        <f t="shared" si="1"/>
        <v>1.74</v>
      </c>
      <c r="F13" s="10">
        <v>35</v>
      </c>
      <c r="G13" s="10">
        <f t="shared" si="0"/>
        <v>60.9</v>
      </c>
      <c r="H13" s="11">
        <v>15</v>
      </c>
      <c r="I13" s="37">
        <f t="shared" si="2"/>
        <v>0.525</v>
      </c>
      <c r="J13" s="42">
        <f>H13/100*33</f>
        <v>4.95</v>
      </c>
      <c r="K13" s="42">
        <f>H13/100*1.3</f>
        <v>0.195</v>
      </c>
      <c r="L13" s="42">
        <f>H13/100*0.4</f>
        <v>0.06</v>
      </c>
      <c r="M13" s="43">
        <f>H13/100*7</f>
        <v>1.05</v>
      </c>
    </row>
    <row r="14" ht="15.75" spans="1:13">
      <c r="A14" s="12"/>
      <c r="B14" s="15"/>
      <c r="C14" s="26"/>
      <c r="D14" s="27" t="s">
        <v>33</v>
      </c>
      <c r="E14" s="10">
        <f t="shared" si="1"/>
        <v>0.232</v>
      </c>
      <c r="F14" s="28">
        <v>300</v>
      </c>
      <c r="G14" s="28">
        <f t="shared" si="0"/>
        <v>69.6</v>
      </c>
      <c r="H14" s="29">
        <v>2</v>
      </c>
      <c r="I14" s="37">
        <f t="shared" si="2"/>
        <v>0.6</v>
      </c>
      <c r="J14" s="44">
        <f>H14/100*30</f>
        <v>0.6</v>
      </c>
      <c r="K14" s="44">
        <f>H14/100*1.3</f>
        <v>0.026</v>
      </c>
      <c r="L14" s="44">
        <f>H14/100*0.5</f>
        <v>0.01</v>
      </c>
      <c r="M14" s="44">
        <f>H14/100*5</f>
        <v>0.1</v>
      </c>
    </row>
    <row r="15" ht="15.75" spans="1:13">
      <c r="A15" s="12"/>
      <c r="B15" s="15"/>
      <c r="C15" s="21"/>
      <c r="D15" s="27" t="s">
        <v>23</v>
      </c>
      <c r="E15" s="10">
        <f t="shared" si="1"/>
        <v>1.856</v>
      </c>
      <c r="F15" s="27">
        <v>30</v>
      </c>
      <c r="G15" s="27">
        <f t="shared" si="0"/>
        <v>55.68</v>
      </c>
      <c r="H15" s="11">
        <v>16</v>
      </c>
      <c r="I15" s="37">
        <f t="shared" si="2"/>
        <v>0.48</v>
      </c>
      <c r="J15" s="42">
        <f>H15/100*43</f>
        <v>6.88</v>
      </c>
      <c r="K15" s="42">
        <f>H15/100*1.7</f>
        <v>0.272</v>
      </c>
      <c r="L15" s="42">
        <f>H15/100*0</f>
        <v>0</v>
      </c>
      <c r="M15" s="43">
        <f>H15/100*9.5</f>
        <v>1.52</v>
      </c>
    </row>
    <row r="16" ht="15.75" spans="1:13">
      <c r="A16" s="12"/>
      <c r="B16" s="15"/>
      <c r="C16" s="17"/>
      <c r="D16" s="30" t="s">
        <v>22</v>
      </c>
      <c r="E16" s="10">
        <f t="shared" si="1"/>
        <v>0.696</v>
      </c>
      <c r="F16" s="30">
        <v>200</v>
      </c>
      <c r="G16" s="27">
        <f t="shared" si="0"/>
        <v>139.2</v>
      </c>
      <c r="H16" s="26">
        <v>6</v>
      </c>
      <c r="I16" s="37">
        <f t="shared" si="2"/>
        <v>1.2</v>
      </c>
      <c r="J16" s="26">
        <f>H16/100*899</f>
        <v>53.94</v>
      </c>
      <c r="K16" s="26">
        <f>H16/100*0</f>
        <v>0</v>
      </c>
      <c r="L16" s="26">
        <f>H16/100*99.9</f>
        <v>5.994</v>
      </c>
      <c r="M16" s="41">
        <f>H16/100*0</f>
        <v>0</v>
      </c>
    </row>
    <row r="17" ht="15.75" spans="1:13">
      <c r="A17" s="12"/>
      <c r="B17" s="15" t="s">
        <v>34</v>
      </c>
      <c r="C17" s="17"/>
      <c r="D17" s="30" t="s">
        <v>35</v>
      </c>
      <c r="E17" s="10">
        <f t="shared" si="1"/>
        <v>5.22</v>
      </c>
      <c r="F17" s="30">
        <v>130</v>
      </c>
      <c r="G17" s="27">
        <f t="shared" si="0"/>
        <v>678.6</v>
      </c>
      <c r="H17" s="26">
        <v>45</v>
      </c>
      <c r="I17" s="37">
        <f t="shared" si="2"/>
        <v>5.85</v>
      </c>
      <c r="J17" s="45">
        <f>H17/100*216</f>
        <v>97.2</v>
      </c>
      <c r="K17" s="45">
        <f>H17/100*2.8</f>
        <v>1.26</v>
      </c>
      <c r="L17" s="45">
        <f>H17/100*0</f>
        <v>0</v>
      </c>
      <c r="M17" s="47">
        <f>H17/100*51.3</f>
        <v>23.085</v>
      </c>
    </row>
    <row r="18" ht="15.75" spans="1:13">
      <c r="A18" s="12"/>
      <c r="B18" s="15"/>
      <c r="C18" s="17"/>
      <c r="D18" s="30" t="s">
        <v>36</v>
      </c>
      <c r="E18" s="10">
        <f t="shared" si="1"/>
        <v>1.74</v>
      </c>
      <c r="F18" s="30">
        <v>70</v>
      </c>
      <c r="G18" s="27">
        <f t="shared" si="0"/>
        <v>121.8</v>
      </c>
      <c r="H18" s="26">
        <v>15</v>
      </c>
      <c r="I18" s="37">
        <f t="shared" si="2"/>
        <v>1.05</v>
      </c>
      <c r="J18" s="44">
        <f>H18/100*398</f>
        <v>59.7</v>
      </c>
      <c r="K18" s="44">
        <f>H18/100*0</f>
        <v>0</v>
      </c>
      <c r="L18" s="44">
        <f>H18/100*0</f>
        <v>0</v>
      </c>
      <c r="M18" s="48">
        <f>H18/100*99.7</f>
        <v>14.955</v>
      </c>
    </row>
    <row r="19" spans="1:13">
      <c r="A19" s="12"/>
      <c r="B19" s="15"/>
      <c r="C19" s="17"/>
      <c r="D19" s="30"/>
      <c r="E19" s="30"/>
      <c r="F19" s="30"/>
      <c r="G19" s="31">
        <f>G4+G5+G6+G7+G8+G9+G10+G11+G12+G13+G14+G15+G16+G17+G18</f>
        <v>7077.16</v>
      </c>
      <c r="H19" s="32"/>
      <c r="I19" s="42">
        <f>I4+I5+I6+I7+I8+I9+I10+I11+I12+I13+I14+I15+I16+I17+I18</f>
        <v>61.01</v>
      </c>
      <c r="J19" s="42"/>
      <c r="K19" s="42"/>
      <c r="L19" s="42"/>
      <c r="M19" s="49"/>
    </row>
    <row r="20" spans="1:13">
      <c r="A20" s="12"/>
      <c r="B20" s="33"/>
      <c r="C20" s="33"/>
      <c r="D20" s="30"/>
      <c r="E20" s="30"/>
      <c r="F20" s="30"/>
      <c r="G20" s="30"/>
      <c r="H20" s="32"/>
      <c r="I20" s="42"/>
      <c r="J20" s="26"/>
      <c r="K20" s="42"/>
      <c r="L20" s="50"/>
      <c r="M20" s="49"/>
    </row>
    <row r="21" ht="15.75" spans="1:13">
      <c r="A21" s="18"/>
      <c r="B21" s="19"/>
      <c r="C21" s="19"/>
      <c r="D21" s="22"/>
      <c r="E21" s="22"/>
      <c r="F21" s="22"/>
      <c r="G21" s="22"/>
      <c r="H21" s="34"/>
      <c r="I21" s="44"/>
      <c r="J21" s="44"/>
      <c r="K21" s="44"/>
      <c r="L21" s="44"/>
      <c r="M21" s="48"/>
    </row>
  </sheetData>
  <mergeCells count="1">
    <mergeCell ref="B1:D1"/>
  </mergeCells>
  <pageMargins left="0.25" right="0.25" top="0.75" bottom="0.75" header="0.3" footer="0.3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ыукеприыфуекирыеукрит</cp:lastModifiedBy>
  <dcterms:created xsi:type="dcterms:W3CDTF">2015-06-05T18:19:00Z</dcterms:created>
  <cp:lastPrinted>2022-12-01T11:59:00Z</cp:lastPrinted>
  <dcterms:modified xsi:type="dcterms:W3CDTF">2022-12-10T10:39:00Z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C914529511A940379EE7821AF2846271</vt:lpwstr>
  </property>
  <property fmtid="{D5CDD505-2E9C-101B-9397-08002B2CF9AE}" pid="3" name="KSOProductBuildVer">
    <vt:lpwstr>1049-11.2.0.11042</vt:lpwstr>
  </property>
</Properties>
</file>